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2120" windowHeight="7104" tabRatio="601" activeTab="1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0">'січень'!$A$1:$W$50</definedName>
  </definedNames>
  <calcPr fullCalcOnLoad="1"/>
</workbook>
</file>

<file path=xl/sharedStrings.xml><?xml version="1.0" encoding="utf-8"?>
<sst xmlns="http://schemas.openxmlformats.org/spreadsheetml/2006/main" count="88" uniqueCount="76">
  <si>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</si>
  <si>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</si>
  <si>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</si>
  <si>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</si>
  <si>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</si>
  <si>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</si>
  <si>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</si>
  <si>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</si>
  <si>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</si>
  <si>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</si>
  <si>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</si>
  <si>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</si>
  <si>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</si>
  <si>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</si>
  <si>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</si>
  <si>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</si>
  <si>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</si>
  <si>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</si>
  <si>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</si>
  <si>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</si>
  <si>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</si>
  <si>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</si>
  <si>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</si>
  <si>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</si>
  <si>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</si>
  <si>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</si>
  <si>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</si>
  <si>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</si>
  <si>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</si>
  <si>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</si>
  <si>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</si>
  <si>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</si>
  <si>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</si>
  <si>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</si>
  <si>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</si>
  <si>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</si>
  <si>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</si>
  <si>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</si>
  <si>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</si>
  <si>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</si>
  <si>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</si>
  <si>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</si>
  <si>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</si>
  <si>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</si>
  <si>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</si>
  <si>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</si>
  <si>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</si>
  <si>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</si>
  <si>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</si>
  <si>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</si>
  <si>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</si>
  <si>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</si>
  <si>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</si>
  <si>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</si>
  <si>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</si>
  <si>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</si>
  <si>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</si>
  <si>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</si>
  <si>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</si>
  <si>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</si>
  <si>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</si>
  <si>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</si>
  <si>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2020 року</t>
  </si>
  <si>
    <t xml:space="preserve">Динаміка надходжень до бюджету розвитку за січень 2020 р. </t>
  </si>
  <si>
    <t>план на січень-2020р.</t>
  </si>
  <si>
    <t>00.00.2020</t>
  </si>
  <si>
    <t>Зміни до   розпису доходів станом на 23.01.2020р. :</t>
  </si>
  <si>
    <t>Розпис доходів ЗФ на 2020 рк</t>
  </si>
  <si>
    <t>Уточнений  розпис доходів</t>
  </si>
  <si>
    <r>
      <t>Фактичні надходження (</t>
    </r>
    <r>
      <rPr>
        <b/>
        <sz val="10"/>
        <color indexed="10"/>
        <rFont val="Times New Roman"/>
        <family val="1"/>
      </rPr>
      <t>січень</t>
    </r>
    <r>
      <rPr>
        <sz val="10"/>
        <rFont val="Times New Roman"/>
        <family val="1"/>
      </rPr>
      <t>)</t>
    </r>
  </si>
  <si>
    <r>
      <t xml:space="preserve">Прогноз </t>
    </r>
    <r>
      <rPr>
        <sz val="9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</si>
  <si>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2020 рік</t>
  </si>
  <si>
    <t>станом на 01.02.2020</t>
  </si>
  <si>
    <r>
      <t xml:space="preserve">станом на 01.02.2020р.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</si>
  <si>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01.02.2020р.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</si>
  <si>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01.02.2020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</si>
</sst>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#\ ##0.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6.2"/>
      <color indexed="8"/>
      <name val="Times New Roman"/>
      <family val="1"/>
    </font>
    <font>
      <sz val="6.2"/>
      <color indexed="8"/>
      <name val="Calibri"/>
      <family val="2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5" fontId="45" fillId="0" borderId="1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5075"/>
          <c:w val="0.9755"/>
          <c:h val="0.841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87840"/>
        <c:crosses val="autoZero"/>
        <c:auto val="0"/>
        <c:lblOffset val="100"/>
        <c:tickLblSkip val="1"/>
        <c:noMultiLvlLbl val="0"/>
      </c:catAx>
      <c:valAx>
        <c:axId val="50787840"/>
        <c:scaling>
          <c:orientation val="minMax"/>
          <c:max val="1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2"/>
          <c:w val="0.6715"/>
          <c:h val="0.0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01.02.2020</a:t>
            </a:r>
          </a:p>
        </c:rich>
      </c:tx>
      <c:layout>
        <c:manualLayout>
          <c:xMode val="factor"/>
          <c:yMode val="factor"/>
          <c:x val="0.069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1075"/>
          <c:w val="0.8377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січень-2020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4437377"/>
        <c:axId val="20174346"/>
      </c:bar3D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74346"/>
        <c:crosses val="autoZero"/>
        <c:auto val="1"/>
        <c:lblOffset val="100"/>
        <c:tickLblSkip val="1"/>
        <c:noMultiLvlLbl val="0"/>
      </c:catAx>
      <c:valAx>
        <c:axId val="20174346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37377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0675"/>
          <c:w val="0.0682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175"/>
          <c:y val="-0.033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23"/>
          <c:w val="0.8627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січень- 2020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7351387"/>
        <c:axId val="23509300"/>
      </c:bar3D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509300"/>
        <c:crosses val="autoZero"/>
        <c:auto val="1"/>
        <c:lblOffset val="100"/>
        <c:tickLblSkip val="1"/>
        <c:noMultiLvlLbl val="0"/>
      </c:catAx>
      <c:valAx>
        <c:axId val="23509300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51387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1675"/>
          <c:w val="0.14225"/>
          <c:h val="0.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19050</xdr:rowOff>
    </xdr:from>
    <xdr:to>
      <xdr:col>16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95250" y="5314950"/>
        <a:ext cx="116109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609600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28575" y="0"/>
        <a:ext cx="11268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341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2020р.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01.02.2020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341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2 268 598,0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525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163 084,1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344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2020р.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393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- 4 988,8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863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2019р.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577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168 072,9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297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- 2 105 513,9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7155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590550</xdr:colOff>
      <xdr:row>29</xdr:row>
      <xdr:rowOff>57150</xdr:rowOff>
    </xdr:from>
    <xdr:to>
      <xdr:col>14</xdr:col>
      <xdr:colOff>257175</xdr:colOff>
      <xdr:row>45</xdr:row>
      <xdr:rowOff>142875</xdr:rowOff>
    </xdr:to>
    <xdr:graphicFrame>
      <xdr:nvGraphicFramePr>
        <xdr:cNvPr id="13" name="Диаграмма 1"/>
        <xdr:cNvGraphicFramePr/>
      </xdr:nvGraphicFramePr>
      <xdr:xfrm>
        <a:off x="590550" y="5676900"/>
        <a:ext cx="96488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частка бюдж в ПДФО"/>
      <sheetName val="недоїмка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"/>
      <sheetName val="240603-2"/>
      <sheetName val="240603"/>
      <sheetName val="210805. 535"/>
      <sheetName val="220804-2"/>
      <sheetName val="8842-АТО"/>
      <sheetName val="8852-жбк"/>
      <sheetName val="8822-КМУ"/>
      <sheetName val="%% СФ. 903"/>
      <sheetName val="8882-сф"/>
      <sheetName val="220804. 871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110202. 861"/>
      <sheetName val="2111 з 2003р"/>
      <sheetName val="Лист2"/>
      <sheetName val="таблиця"/>
      <sheetName val="21010301. 857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20"/>
      <sheetName val="грудень 19"/>
      <sheetName val="листопад 19"/>
      <sheetName val="жовтень 19"/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2018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47"/>
  <sheetViews>
    <sheetView zoomScalePageLayoutView="0"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253906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253906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7539062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8" t="s">
        <v>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"/>
      <c r="R1" s="111" t="s">
        <v>63</v>
      </c>
      <c r="S1" s="112"/>
      <c r="T1" s="112"/>
      <c r="U1" s="112"/>
      <c r="V1" s="112"/>
      <c r="W1" s="113"/>
    </row>
    <row r="2" spans="1:23" ht="15.75" thickBot="1">
      <c r="A2" s="114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"/>
      <c r="R2" s="117" t="s">
        <v>73</v>
      </c>
      <c r="S2" s="118"/>
      <c r="T2" s="118"/>
      <c r="U2" s="118"/>
      <c r="V2" s="118"/>
      <c r="W2" s="119"/>
    </row>
    <row r="3" spans="1:23" ht="79.5" thickBot="1">
      <c r="A3" s="23" t="s">
        <v>0</v>
      </c>
      <c r="B3" s="29" t="s">
        <v>1</v>
      </c>
      <c r="C3" s="62" t="s">
        <v>61</v>
      </c>
      <c r="D3" s="104" t="s">
        <v>59</v>
      </c>
      <c r="E3" s="104" t="s">
        <v>60</v>
      </c>
      <c r="F3" s="22" t="s">
        <v>41</v>
      </c>
      <c r="G3" s="29" t="s">
        <v>2</v>
      </c>
      <c r="H3" s="22" t="s">
        <v>3</v>
      </c>
      <c r="I3" s="61" t="s">
        <v>49</v>
      </c>
      <c r="J3" s="88" t="s">
        <v>58</v>
      </c>
      <c r="K3" s="22" t="s">
        <v>4</v>
      </c>
      <c r="L3" s="22" t="s">
        <v>56</v>
      </c>
      <c r="M3" s="29" t="s">
        <v>5</v>
      </c>
      <c r="N3" s="29" t="s">
        <v>69</v>
      </c>
      <c r="O3" s="107" t="s">
        <v>70</v>
      </c>
      <c r="P3" s="24" t="s">
        <v>6</v>
      </c>
      <c r="Q3" s="1"/>
      <c r="R3" s="90" t="s">
        <v>25</v>
      </c>
      <c r="S3" s="89" t="s">
        <v>26</v>
      </c>
      <c r="T3" s="91" t="s">
        <v>38</v>
      </c>
      <c r="U3" s="120" t="s">
        <v>47</v>
      </c>
      <c r="V3" s="121"/>
      <c r="W3" s="92" t="s">
        <v>27</v>
      </c>
    </row>
    <row r="4" spans="1:23" ht="12.75">
      <c r="A4" s="10">
        <v>43832</v>
      </c>
      <c r="B4" s="64"/>
      <c r="C4" s="78"/>
      <c r="D4" s="105"/>
      <c r="E4" s="105">
        <f>C4-D4</f>
        <v>0</v>
      </c>
      <c r="F4" s="64"/>
      <c r="G4" s="64"/>
      <c r="H4" s="66"/>
      <c r="I4" s="77"/>
      <c r="J4" s="77"/>
      <c r="K4" s="77"/>
      <c r="L4" s="64"/>
      <c r="M4" s="64">
        <f aca="true" t="shared" si="0" ref="M4:M24">N4-B4-C4-F4-G4-H4-I4-J4-K4-L4</f>
        <v>0</v>
      </c>
      <c r="N4" s="64">
        <v>0</v>
      </c>
      <c r="O4" s="64">
        <v>0</v>
      </c>
      <c r="P4" s="3" t="e">
        <f aca="true" t="shared" si="1" ref="P4:P24">N4/O4</f>
        <v>#DIV/0!</v>
      </c>
      <c r="Q4" s="2">
        <f>AVERAGE(N4:N24)</f>
        <v>7765.908095238097</v>
      </c>
      <c r="R4" s="93">
        <v>0</v>
      </c>
      <c r="S4" s="94">
        <v>0</v>
      </c>
      <c r="T4" s="95">
        <v>0</v>
      </c>
      <c r="U4" s="122">
        <v>0</v>
      </c>
      <c r="V4" s="123"/>
      <c r="W4" s="96">
        <f>R4+S4+U4+T4+V4</f>
        <v>0</v>
      </c>
    </row>
    <row r="5" spans="1:23" ht="12.75">
      <c r="A5" s="10">
        <v>43833</v>
      </c>
      <c r="B5" s="64">
        <v>10996.9</v>
      </c>
      <c r="C5" s="78">
        <v>5.4</v>
      </c>
      <c r="D5" s="105">
        <v>5.4</v>
      </c>
      <c r="E5" s="105">
        <f aca="true" t="shared" si="2" ref="E5:E24">C5-D5</f>
        <v>0</v>
      </c>
      <c r="F5" s="64">
        <v>16.78</v>
      </c>
      <c r="G5" s="64">
        <v>150.05</v>
      </c>
      <c r="H5" s="78">
        <v>659.3</v>
      </c>
      <c r="I5" s="77">
        <v>3.2</v>
      </c>
      <c r="J5" s="77">
        <v>13.4</v>
      </c>
      <c r="K5" s="77">
        <v>0</v>
      </c>
      <c r="L5" s="64">
        <v>0</v>
      </c>
      <c r="M5" s="64">
        <f t="shared" si="0"/>
        <v>14.670000000001119</v>
      </c>
      <c r="N5" s="64">
        <v>11859.7</v>
      </c>
      <c r="O5" s="64">
        <v>11900</v>
      </c>
      <c r="P5" s="3">
        <f t="shared" si="1"/>
        <v>0.9966134453781513</v>
      </c>
      <c r="Q5" s="2">
        <v>7765.9</v>
      </c>
      <c r="R5" s="68">
        <v>0</v>
      </c>
      <c r="S5" s="64">
        <v>0</v>
      </c>
      <c r="T5" s="69">
        <v>0</v>
      </c>
      <c r="U5" s="124">
        <v>0</v>
      </c>
      <c r="V5" s="125"/>
      <c r="W5" s="67">
        <f aca="true" t="shared" si="3" ref="W5:W24">R5+S5+U5+T5+V5</f>
        <v>0</v>
      </c>
    </row>
    <row r="6" spans="1:23" ht="12.75">
      <c r="A6" s="10">
        <v>43838</v>
      </c>
      <c r="B6" s="64">
        <v>8633.5</v>
      </c>
      <c r="C6" s="78">
        <v>45</v>
      </c>
      <c r="D6" s="105">
        <v>45</v>
      </c>
      <c r="E6" s="105">
        <f t="shared" si="2"/>
        <v>0</v>
      </c>
      <c r="F6" s="71">
        <v>32.5</v>
      </c>
      <c r="G6" s="64">
        <v>47.9</v>
      </c>
      <c r="H6" s="79">
        <v>830.2</v>
      </c>
      <c r="I6" s="77">
        <v>13.6</v>
      </c>
      <c r="J6" s="77">
        <v>7.97</v>
      </c>
      <c r="K6" s="77">
        <v>0</v>
      </c>
      <c r="L6" s="77">
        <v>0</v>
      </c>
      <c r="M6" s="64">
        <f t="shared" si="0"/>
        <v>16.329999999999977</v>
      </c>
      <c r="N6" s="64">
        <v>9627</v>
      </c>
      <c r="O6" s="64">
        <v>9600</v>
      </c>
      <c r="P6" s="3">
        <f t="shared" si="1"/>
        <v>1.0028125</v>
      </c>
      <c r="Q6" s="2">
        <v>7765.9</v>
      </c>
      <c r="R6" s="70">
        <v>13.8</v>
      </c>
      <c r="S6" s="71">
        <v>0</v>
      </c>
      <c r="T6" s="72">
        <v>18.4</v>
      </c>
      <c r="U6" s="126">
        <v>0</v>
      </c>
      <c r="V6" s="127"/>
      <c r="W6" s="67">
        <f t="shared" si="3"/>
        <v>32.2</v>
      </c>
    </row>
    <row r="7" spans="1:23" ht="12.75">
      <c r="A7" s="10">
        <v>43839</v>
      </c>
      <c r="B7" s="76">
        <v>1636.1</v>
      </c>
      <c r="C7" s="78">
        <v>13.4</v>
      </c>
      <c r="D7" s="105">
        <v>13.4</v>
      </c>
      <c r="E7" s="105">
        <f t="shared" si="2"/>
        <v>0</v>
      </c>
      <c r="F7" s="64">
        <v>53</v>
      </c>
      <c r="G7" s="64">
        <v>140.3</v>
      </c>
      <c r="H7" s="78">
        <v>1173.5</v>
      </c>
      <c r="I7" s="77">
        <v>3.9</v>
      </c>
      <c r="J7" s="77">
        <v>109.3</v>
      </c>
      <c r="K7" s="77">
        <v>0</v>
      </c>
      <c r="L7" s="77">
        <v>0</v>
      </c>
      <c r="M7" s="64">
        <f t="shared" si="0"/>
        <v>202.09999999999997</v>
      </c>
      <c r="N7" s="64">
        <v>3331.6</v>
      </c>
      <c r="O7" s="64">
        <v>3300</v>
      </c>
      <c r="P7" s="3">
        <f t="shared" si="1"/>
        <v>1.0095757575757576</v>
      </c>
      <c r="Q7" s="2">
        <v>7765.9</v>
      </c>
      <c r="R7" s="70">
        <v>0</v>
      </c>
      <c r="S7" s="71">
        <v>0</v>
      </c>
      <c r="T7" s="72">
        <v>0</v>
      </c>
      <c r="U7" s="126">
        <v>2</v>
      </c>
      <c r="V7" s="127"/>
      <c r="W7" s="67">
        <f t="shared" si="3"/>
        <v>2</v>
      </c>
    </row>
    <row r="8" spans="1:23" ht="12.75">
      <c r="A8" s="10">
        <v>43840</v>
      </c>
      <c r="B8" s="64">
        <v>1278.4</v>
      </c>
      <c r="C8" s="69">
        <v>12.9</v>
      </c>
      <c r="D8" s="105">
        <v>12.9</v>
      </c>
      <c r="E8" s="105">
        <f t="shared" si="2"/>
        <v>0</v>
      </c>
      <c r="F8" s="77">
        <v>81.5</v>
      </c>
      <c r="G8" s="77">
        <v>225.1</v>
      </c>
      <c r="H8" s="64">
        <v>1566.6</v>
      </c>
      <c r="I8" s="77">
        <v>6.1</v>
      </c>
      <c r="J8" s="77">
        <v>11.2</v>
      </c>
      <c r="K8" s="77">
        <v>0</v>
      </c>
      <c r="L8" s="77">
        <v>0</v>
      </c>
      <c r="M8" s="64">
        <f t="shared" si="0"/>
        <v>32.89999999999982</v>
      </c>
      <c r="N8" s="64">
        <v>3214.7</v>
      </c>
      <c r="O8" s="64">
        <v>3200</v>
      </c>
      <c r="P8" s="3">
        <f t="shared" si="1"/>
        <v>1.00459375</v>
      </c>
      <c r="Q8" s="2">
        <v>7765.9</v>
      </c>
      <c r="R8" s="70">
        <v>0</v>
      </c>
      <c r="S8" s="71">
        <v>0</v>
      </c>
      <c r="T8" s="69">
        <v>0</v>
      </c>
      <c r="U8" s="124">
        <v>0</v>
      </c>
      <c r="V8" s="125"/>
      <c r="W8" s="67">
        <f t="shared" si="3"/>
        <v>0</v>
      </c>
    </row>
    <row r="9" spans="1:23" ht="12.75">
      <c r="A9" s="10">
        <v>43841</v>
      </c>
      <c r="B9" s="64">
        <v>2222.95</v>
      </c>
      <c r="C9" s="69">
        <v>9.6</v>
      </c>
      <c r="D9" s="105">
        <v>9.6</v>
      </c>
      <c r="E9" s="105">
        <f t="shared" si="2"/>
        <v>0</v>
      </c>
      <c r="F9" s="77">
        <v>93.5</v>
      </c>
      <c r="G9" s="81">
        <v>143.4</v>
      </c>
      <c r="H9" s="64">
        <v>912.6</v>
      </c>
      <c r="I9" s="77">
        <v>2.2</v>
      </c>
      <c r="J9" s="77">
        <v>6.9</v>
      </c>
      <c r="K9" s="77">
        <v>0</v>
      </c>
      <c r="L9" s="77">
        <v>0</v>
      </c>
      <c r="M9" s="64">
        <f t="shared" si="0"/>
        <v>15.470000000000164</v>
      </c>
      <c r="N9" s="64">
        <v>3406.62</v>
      </c>
      <c r="O9" s="64">
        <v>4800</v>
      </c>
      <c r="P9" s="3">
        <f t="shared" si="1"/>
        <v>0.7097125</v>
      </c>
      <c r="Q9" s="2">
        <v>7765.9</v>
      </c>
      <c r="R9" s="70">
        <v>0</v>
      </c>
      <c r="S9" s="71">
        <v>0</v>
      </c>
      <c r="T9" s="69">
        <v>0</v>
      </c>
      <c r="U9" s="124">
        <v>0</v>
      </c>
      <c r="V9" s="125"/>
      <c r="W9" s="67">
        <f t="shared" si="3"/>
        <v>0</v>
      </c>
    </row>
    <row r="10" spans="1:23" ht="12.75">
      <c r="A10" s="10">
        <v>43843</v>
      </c>
      <c r="B10" s="64">
        <v>1163</v>
      </c>
      <c r="C10" s="69">
        <v>168.4</v>
      </c>
      <c r="D10" s="105">
        <v>168.4</v>
      </c>
      <c r="E10" s="105">
        <f t="shared" si="2"/>
        <v>0</v>
      </c>
      <c r="F10" s="77">
        <v>182.1</v>
      </c>
      <c r="G10" s="77">
        <v>361.2</v>
      </c>
      <c r="H10" s="64">
        <v>2899.4</v>
      </c>
      <c r="I10" s="77">
        <v>7.4</v>
      </c>
      <c r="J10" s="77">
        <v>32.7</v>
      </c>
      <c r="K10" s="77">
        <v>0</v>
      </c>
      <c r="L10" s="77">
        <v>0</v>
      </c>
      <c r="M10" s="64">
        <f t="shared" si="0"/>
        <v>27.699999999999726</v>
      </c>
      <c r="N10" s="64">
        <v>4841.9</v>
      </c>
      <c r="O10" s="71">
        <v>4200</v>
      </c>
      <c r="P10" s="3">
        <f t="shared" si="1"/>
        <v>1.1528333333333332</v>
      </c>
      <c r="Q10" s="2">
        <v>7765.9</v>
      </c>
      <c r="R10" s="70">
        <v>0</v>
      </c>
      <c r="S10" s="71">
        <v>0</v>
      </c>
      <c r="T10" s="69">
        <v>0</v>
      </c>
      <c r="U10" s="124">
        <v>0</v>
      </c>
      <c r="V10" s="125"/>
      <c r="W10" s="67">
        <f>R10+S10+U10+T10+V10</f>
        <v>0</v>
      </c>
    </row>
    <row r="11" spans="1:23" ht="12.75">
      <c r="A11" s="10">
        <v>43844</v>
      </c>
      <c r="B11" s="64">
        <v>1369.8</v>
      </c>
      <c r="C11" s="69">
        <v>22.8</v>
      </c>
      <c r="D11" s="105">
        <v>22.8</v>
      </c>
      <c r="E11" s="105">
        <f t="shared" si="2"/>
        <v>0</v>
      </c>
      <c r="F11" s="77">
        <v>105.3</v>
      </c>
      <c r="G11" s="77">
        <v>141.5</v>
      </c>
      <c r="H11" s="64">
        <v>2255.7</v>
      </c>
      <c r="I11" s="77">
        <v>3.6</v>
      </c>
      <c r="J11" s="77">
        <v>7.9</v>
      </c>
      <c r="K11" s="77">
        <v>0</v>
      </c>
      <c r="L11" s="77">
        <v>0</v>
      </c>
      <c r="M11" s="64">
        <f t="shared" si="0"/>
        <v>44.23999999999978</v>
      </c>
      <c r="N11" s="64">
        <v>3950.84</v>
      </c>
      <c r="O11" s="64">
        <v>8900</v>
      </c>
      <c r="P11" s="3">
        <f t="shared" si="1"/>
        <v>0.44391460674157307</v>
      </c>
      <c r="Q11" s="2">
        <v>7765.9</v>
      </c>
      <c r="R11" s="68">
        <v>0</v>
      </c>
      <c r="S11" s="64">
        <v>0</v>
      </c>
      <c r="T11" s="69">
        <v>0</v>
      </c>
      <c r="U11" s="124">
        <v>0</v>
      </c>
      <c r="V11" s="125"/>
      <c r="W11" s="67">
        <f t="shared" si="3"/>
        <v>0</v>
      </c>
    </row>
    <row r="12" spans="1:23" ht="12.75">
      <c r="A12" s="10">
        <v>43845</v>
      </c>
      <c r="B12" s="76">
        <v>4283.5</v>
      </c>
      <c r="C12" s="69">
        <v>73.1</v>
      </c>
      <c r="D12" s="105">
        <v>73.1</v>
      </c>
      <c r="E12" s="105">
        <f t="shared" si="2"/>
        <v>0</v>
      </c>
      <c r="F12" s="77">
        <v>110.7</v>
      </c>
      <c r="G12" s="77">
        <v>249.3</v>
      </c>
      <c r="H12" s="64">
        <v>2560.3</v>
      </c>
      <c r="I12" s="77">
        <v>12</v>
      </c>
      <c r="J12" s="77">
        <v>2.9</v>
      </c>
      <c r="K12" s="77">
        <v>0</v>
      </c>
      <c r="L12" s="77">
        <v>0</v>
      </c>
      <c r="M12" s="64">
        <f t="shared" si="0"/>
        <v>46.01999999999962</v>
      </c>
      <c r="N12" s="64">
        <v>7337.82</v>
      </c>
      <c r="O12" s="64">
        <v>14500</v>
      </c>
      <c r="P12" s="3">
        <f t="shared" si="1"/>
        <v>0.5060565517241379</v>
      </c>
      <c r="Q12" s="2">
        <v>7765.9</v>
      </c>
      <c r="R12" s="68">
        <v>0</v>
      </c>
      <c r="S12" s="64">
        <v>0</v>
      </c>
      <c r="T12" s="69">
        <v>0</v>
      </c>
      <c r="U12" s="124">
        <v>0</v>
      </c>
      <c r="V12" s="125"/>
      <c r="W12" s="67">
        <f t="shared" si="3"/>
        <v>0</v>
      </c>
    </row>
    <row r="13" spans="1:23" ht="12.75">
      <c r="A13" s="10">
        <v>43846</v>
      </c>
      <c r="B13" s="64">
        <v>5129.7</v>
      </c>
      <c r="C13" s="69">
        <v>202.9</v>
      </c>
      <c r="D13" s="105">
        <v>202.9</v>
      </c>
      <c r="E13" s="105">
        <f t="shared" si="2"/>
        <v>0</v>
      </c>
      <c r="F13" s="77">
        <v>184</v>
      </c>
      <c r="G13" s="77">
        <v>353.9</v>
      </c>
      <c r="H13" s="64">
        <v>2861.1</v>
      </c>
      <c r="I13" s="77">
        <v>4</v>
      </c>
      <c r="J13" s="77">
        <v>24</v>
      </c>
      <c r="K13" s="77">
        <v>0</v>
      </c>
      <c r="L13" s="77">
        <v>0</v>
      </c>
      <c r="M13" s="64">
        <f t="shared" si="0"/>
        <v>50.35000000000082</v>
      </c>
      <c r="N13" s="64">
        <v>8809.95</v>
      </c>
      <c r="O13" s="64">
        <v>6000</v>
      </c>
      <c r="P13" s="3">
        <f t="shared" si="1"/>
        <v>1.468325</v>
      </c>
      <c r="Q13" s="2">
        <v>7765.9</v>
      </c>
      <c r="R13" s="68">
        <v>0</v>
      </c>
      <c r="S13" s="64">
        <v>0</v>
      </c>
      <c r="T13" s="69">
        <v>0</v>
      </c>
      <c r="U13" s="124">
        <v>0</v>
      </c>
      <c r="V13" s="125"/>
      <c r="W13" s="67">
        <v>0</v>
      </c>
    </row>
    <row r="14" spans="1:23" ht="12.75">
      <c r="A14" s="10">
        <v>43847</v>
      </c>
      <c r="B14" s="64">
        <v>5664.2</v>
      </c>
      <c r="C14" s="69">
        <v>32.7</v>
      </c>
      <c r="D14" s="105">
        <v>32.7</v>
      </c>
      <c r="E14" s="105">
        <f t="shared" si="2"/>
        <v>0</v>
      </c>
      <c r="F14" s="77">
        <v>429.2</v>
      </c>
      <c r="G14" s="77">
        <v>485.5</v>
      </c>
      <c r="H14" s="64">
        <v>3915.59</v>
      </c>
      <c r="I14" s="77">
        <v>46.8</v>
      </c>
      <c r="J14" s="77">
        <v>15.9</v>
      </c>
      <c r="K14" s="77">
        <v>788.4</v>
      </c>
      <c r="L14" s="77">
        <v>0</v>
      </c>
      <c r="M14" s="64">
        <f t="shared" si="0"/>
        <v>28.310000000000855</v>
      </c>
      <c r="N14" s="64">
        <v>11406.6</v>
      </c>
      <c r="O14" s="64">
        <v>8800</v>
      </c>
      <c r="P14" s="3">
        <f t="shared" si="1"/>
        <v>1.2962045454545454</v>
      </c>
      <c r="Q14" s="2">
        <v>7765.9</v>
      </c>
      <c r="R14" s="68">
        <v>0</v>
      </c>
      <c r="S14" s="64">
        <v>0</v>
      </c>
      <c r="T14" s="73">
        <v>0</v>
      </c>
      <c r="U14" s="124">
        <v>0</v>
      </c>
      <c r="V14" s="125"/>
      <c r="W14" s="67">
        <f t="shared" si="3"/>
        <v>0</v>
      </c>
    </row>
    <row r="15" spans="1:23" ht="12.75">
      <c r="A15" s="10">
        <v>43850</v>
      </c>
      <c r="B15" s="64">
        <v>6105.3</v>
      </c>
      <c r="C15" s="65">
        <v>1944.4</v>
      </c>
      <c r="D15" s="105">
        <v>1944.4</v>
      </c>
      <c r="E15" s="105">
        <f t="shared" si="2"/>
        <v>0</v>
      </c>
      <c r="F15" s="80">
        <v>221</v>
      </c>
      <c r="G15" s="80">
        <v>719.4</v>
      </c>
      <c r="H15" s="81">
        <v>2179.2</v>
      </c>
      <c r="I15" s="80">
        <v>7.1</v>
      </c>
      <c r="J15" s="80">
        <v>14.8</v>
      </c>
      <c r="K15" s="80">
        <v>0</v>
      </c>
      <c r="L15" s="80">
        <v>0</v>
      </c>
      <c r="M15" s="64">
        <f t="shared" si="0"/>
        <v>61.90000000000019</v>
      </c>
      <c r="N15" s="64">
        <v>11253.1</v>
      </c>
      <c r="O15" s="71">
        <v>9500</v>
      </c>
      <c r="P15" s="3">
        <f>N15/O15</f>
        <v>1.184536842105263</v>
      </c>
      <c r="Q15" s="2">
        <v>7765.9</v>
      </c>
      <c r="R15" s="68">
        <v>0</v>
      </c>
      <c r="S15" s="64">
        <v>11.7</v>
      </c>
      <c r="T15" s="73">
        <v>0</v>
      </c>
      <c r="U15" s="124">
        <v>0</v>
      </c>
      <c r="V15" s="125"/>
      <c r="W15" s="67">
        <f t="shared" si="3"/>
        <v>11.7</v>
      </c>
    </row>
    <row r="16" spans="1:23" ht="12.75">
      <c r="A16" s="10">
        <v>43851</v>
      </c>
      <c r="B16" s="64">
        <v>3366.5</v>
      </c>
      <c r="C16" s="69">
        <v>97.2</v>
      </c>
      <c r="D16" s="105">
        <v>97.2</v>
      </c>
      <c r="E16" s="105">
        <f t="shared" si="2"/>
        <v>0</v>
      </c>
      <c r="F16" s="77">
        <v>286.9</v>
      </c>
      <c r="G16" s="77">
        <v>430.8</v>
      </c>
      <c r="H16" s="64">
        <v>1060.7</v>
      </c>
      <c r="I16" s="77">
        <v>251.5</v>
      </c>
      <c r="J16" s="77">
        <v>9.4</v>
      </c>
      <c r="K16" s="77">
        <v>0</v>
      </c>
      <c r="L16" s="77">
        <v>0</v>
      </c>
      <c r="M16" s="64">
        <f t="shared" si="0"/>
        <v>62.6300000000002</v>
      </c>
      <c r="N16" s="64">
        <v>5565.63</v>
      </c>
      <c r="O16" s="71">
        <v>7890</v>
      </c>
      <c r="P16" s="3">
        <f t="shared" si="1"/>
        <v>0.7054030418250951</v>
      </c>
      <c r="Q16" s="2">
        <v>7765.9</v>
      </c>
      <c r="R16" s="68">
        <v>0</v>
      </c>
      <c r="S16" s="64">
        <v>0</v>
      </c>
      <c r="T16" s="73">
        <v>2</v>
      </c>
      <c r="U16" s="124">
        <v>0</v>
      </c>
      <c r="V16" s="125"/>
      <c r="W16" s="67">
        <f t="shared" si="3"/>
        <v>2</v>
      </c>
    </row>
    <row r="17" spans="1:23" ht="12.75">
      <c r="A17" s="10">
        <v>43852</v>
      </c>
      <c r="B17" s="64">
        <v>6565.6</v>
      </c>
      <c r="C17" s="69">
        <v>41.5</v>
      </c>
      <c r="D17" s="105">
        <v>41.5</v>
      </c>
      <c r="E17" s="105">
        <f t="shared" si="2"/>
        <v>0</v>
      </c>
      <c r="F17" s="77">
        <v>587.8</v>
      </c>
      <c r="G17" s="77">
        <v>603.4</v>
      </c>
      <c r="H17" s="64">
        <v>1171.9</v>
      </c>
      <c r="I17" s="77">
        <v>217.8</v>
      </c>
      <c r="J17" s="77">
        <v>15.1</v>
      </c>
      <c r="K17" s="77">
        <v>0</v>
      </c>
      <c r="L17" s="77">
        <v>0</v>
      </c>
      <c r="M17" s="64">
        <f t="shared" si="0"/>
        <v>23.889999999999496</v>
      </c>
      <c r="N17" s="64">
        <v>9226.99</v>
      </c>
      <c r="O17" s="64">
        <v>10500</v>
      </c>
      <c r="P17" s="3">
        <f t="shared" si="1"/>
        <v>0.8787609523809523</v>
      </c>
      <c r="Q17" s="2">
        <v>7765.9</v>
      </c>
      <c r="R17" s="68">
        <v>0</v>
      </c>
      <c r="S17" s="64">
        <v>0</v>
      </c>
      <c r="T17" s="73">
        <v>0</v>
      </c>
      <c r="U17" s="124">
        <v>0</v>
      </c>
      <c r="V17" s="125"/>
      <c r="W17" s="67">
        <f t="shared" si="3"/>
        <v>0</v>
      </c>
    </row>
    <row r="18" spans="1:23" ht="12.75">
      <c r="A18" s="10">
        <v>43853</v>
      </c>
      <c r="B18" s="64">
        <v>3752.4</v>
      </c>
      <c r="C18" s="69">
        <v>18.8</v>
      </c>
      <c r="D18" s="105">
        <v>18.8</v>
      </c>
      <c r="E18" s="105">
        <f t="shared" si="2"/>
        <v>0</v>
      </c>
      <c r="F18" s="77">
        <v>672.7</v>
      </c>
      <c r="G18" s="77">
        <v>933.3</v>
      </c>
      <c r="H18" s="64">
        <v>1277</v>
      </c>
      <c r="I18" s="77">
        <v>164.9</v>
      </c>
      <c r="J18" s="77">
        <v>3.3</v>
      </c>
      <c r="K18" s="77">
        <v>0</v>
      </c>
      <c r="L18" s="77">
        <v>0</v>
      </c>
      <c r="M18" s="64">
        <f>N18-B18-C18-F18-G18-H18-I18-J18-K18-L18</f>
        <v>41.89999999999968</v>
      </c>
      <c r="N18" s="64">
        <v>6864.3</v>
      </c>
      <c r="O18" s="64">
        <v>5700</v>
      </c>
      <c r="P18" s="3">
        <f>N18/O18</f>
        <v>1.204263157894737</v>
      </c>
      <c r="Q18" s="2">
        <v>7765.9</v>
      </c>
      <c r="R18" s="68">
        <v>0</v>
      </c>
      <c r="S18" s="64">
        <v>0</v>
      </c>
      <c r="T18" s="69">
        <v>0</v>
      </c>
      <c r="U18" s="124">
        <v>0</v>
      </c>
      <c r="V18" s="125"/>
      <c r="W18" s="67">
        <f t="shared" si="3"/>
        <v>0</v>
      </c>
    </row>
    <row r="19" spans="1:23" ht="12.75">
      <c r="A19" s="10">
        <v>43854</v>
      </c>
      <c r="B19" s="64">
        <v>1012.7</v>
      </c>
      <c r="C19" s="69">
        <v>342.8</v>
      </c>
      <c r="D19" s="105">
        <v>342.8</v>
      </c>
      <c r="E19" s="105">
        <f t="shared" si="2"/>
        <v>0</v>
      </c>
      <c r="F19" s="77">
        <v>487.3</v>
      </c>
      <c r="G19" s="77">
        <v>533.6</v>
      </c>
      <c r="H19" s="64">
        <v>1330.7</v>
      </c>
      <c r="I19" s="77">
        <v>202.4</v>
      </c>
      <c r="J19" s="77">
        <v>13.4</v>
      </c>
      <c r="K19" s="77">
        <v>0</v>
      </c>
      <c r="L19" s="77">
        <v>0</v>
      </c>
      <c r="M19" s="64">
        <f>N19-B19-C19-F19-G19-H19-I19-J19-K19-L19</f>
        <v>61.069999999999204</v>
      </c>
      <c r="N19" s="64">
        <v>3983.97</v>
      </c>
      <c r="O19" s="64">
        <v>5600</v>
      </c>
      <c r="P19" s="3">
        <f t="shared" si="1"/>
        <v>0.7114232142857142</v>
      </c>
      <c r="Q19" s="2">
        <v>7765.9</v>
      </c>
      <c r="R19" s="68">
        <v>17</v>
      </c>
      <c r="S19" s="64">
        <v>0</v>
      </c>
      <c r="T19" s="69">
        <v>0</v>
      </c>
      <c r="U19" s="124">
        <v>0</v>
      </c>
      <c r="V19" s="125"/>
      <c r="W19" s="67">
        <f t="shared" si="3"/>
        <v>17</v>
      </c>
    </row>
    <row r="20" spans="1:23" ht="12.75">
      <c r="A20" s="10">
        <v>43857</v>
      </c>
      <c r="B20" s="64">
        <v>1848.2</v>
      </c>
      <c r="C20" s="69">
        <v>2560.3</v>
      </c>
      <c r="D20" s="105">
        <v>2560.3</v>
      </c>
      <c r="E20" s="105">
        <f t="shared" si="2"/>
        <v>0</v>
      </c>
      <c r="F20" s="77">
        <v>753.91</v>
      </c>
      <c r="G20" s="64">
        <v>1567.9</v>
      </c>
      <c r="H20" s="64">
        <v>1632.7</v>
      </c>
      <c r="I20" s="77">
        <v>269.8</v>
      </c>
      <c r="J20" s="77">
        <v>10.8</v>
      </c>
      <c r="K20" s="77">
        <v>0</v>
      </c>
      <c r="L20" s="77">
        <v>0</v>
      </c>
      <c r="M20" s="64">
        <f t="shared" si="0"/>
        <v>46.82000000000029</v>
      </c>
      <c r="N20" s="64">
        <v>8690.43</v>
      </c>
      <c r="O20" s="64">
        <v>5330</v>
      </c>
      <c r="P20" s="3">
        <f t="shared" si="1"/>
        <v>1.6304746716697938</v>
      </c>
      <c r="Q20" s="2">
        <v>7765.9</v>
      </c>
      <c r="R20" s="68">
        <v>0</v>
      </c>
      <c r="S20" s="64">
        <v>0</v>
      </c>
      <c r="T20" s="69">
        <v>0</v>
      </c>
      <c r="U20" s="124">
        <v>0</v>
      </c>
      <c r="V20" s="125"/>
      <c r="W20" s="67">
        <f t="shared" si="3"/>
        <v>0</v>
      </c>
    </row>
    <row r="21" spans="1:23" ht="12.75">
      <c r="A21" s="10">
        <v>43858</v>
      </c>
      <c r="B21" s="64">
        <v>1328.1</v>
      </c>
      <c r="C21" s="69">
        <v>975.26</v>
      </c>
      <c r="D21" s="105">
        <v>975.26</v>
      </c>
      <c r="E21" s="105">
        <f t="shared" si="2"/>
        <v>0</v>
      </c>
      <c r="F21" s="77">
        <v>967.6</v>
      </c>
      <c r="G21" s="64">
        <v>2633.65</v>
      </c>
      <c r="H21" s="64">
        <v>2040.6</v>
      </c>
      <c r="I21" s="77">
        <v>79.8</v>
      </c>
      <c r="J21" s="77">
        <v>9.2</v>
      </c>
      <c r="K21" s="77">
        <v>0</v>
      </c>
      <c r="L21" s="77">
        <v>0</v>
      </c>
      <c r="M21" s="64">
        <f t="shared" si="0"/>
        <v>79.31999999999971</v>
      </c>
      <c r="N21" s="64">
        <v>8113.53</v>
      </c>
      <c r="O21" s="64">
        <v>5800</v>
      </c>
      <c r="P21" s="3">
        <f t="shared" si="1"/>
        <v>1.3988844827586207</v>
      </c>
      <c r="Q21" s="2">
        <v>7765.9</v>
      </c>
      <c r="R21" s="101">
        <v>0</v>
      </c>
      <c r="S21" s="102">
        <v>0</v>
      </c>
      <c r="T21" s="103">
        <v>0</v>
      </c>
      <c r="U21" s="124">
        <v>0</v>
      </c>
      <c r="V21" s="125"/>
      <c r="W21" s="67">
        <f t="shared" si="3"/>
        <v>0</v>
      </c>
    </row>
    <row r="22" spans="1:23" ht="12.75">
      <c r="A22" s="10">
        <v>43859</v>
      </c>
      <c r="B22" s="64">
        <v>2297</v>
      </c>
      <c r="C22" s="69">
        <v>1271.2</v>
      </c>
      <c r="D22" s="105">
        <v>1271.2</v>
      </c>
      <c r="E22" s="105">
        <f t="shared" si="2"/>
        <v>0</v>
      </c>
      <c r="F22" s="77">
        <v>1053</v>
      </c>
      <c r="G22" s="64">
        <v>2305.96</v>
      </c>
      <c r="H22" s="64">
        <v>1726.1</v>
      </c>
      <c r="I22" s="77">
        <v>131.65</v>
      </c>
      <c r="J22" s="77">
        <v>3.6</v>
      </c>
      <c r="K22" s="77">
        <v>0</v>
      </c>
      <c r="L22" s="77">
        <v>0</v>
      </c>
      <c r="M22" s="64">
        <f t="shared" si="0"/>
        <v>73.8400000000006</v>
      </c>
      <c r="N22" s="64">
        <v>8862.35</v>
      </c>
      <c r="O22" s="64">
        <v>10900</v>
      </c>
      <c r="P22" s="3">
        <f t="shared" si="1"/>
        <v>0.8130596330275229</v>
      </c>
      <c r="Q22" s="2">
        <v>7765.9</v>
      </c>
      <c r="R22" s="101">
        <v>0</v>
      </c>
      <c r="S22" s="102">
        <v>0</v>
      </c>
      <c r="T22" s="103">
        <v>0</v>
      </c>
      <c r="U22" s="124">
        <v>0</v>
      </c>
      <c r="V22" s="125"/>
      <c r="W22" s="67">
        <f t="shared" si="3"/>
        <v>0</v>
      </c>
    </row>
    <row r="23" spans="1:23" ht="12.75">
      <c r="A23" s="10">
        <v>43860</v>
      </c>
      <c r="B23" s="64">
        <v>11812.3</v>
      </c>
      <c r="C23" s="69">
        <v>2046.9</v>
      </c>
      <c r="D23" s="105">
        <v>2046.9</v>
      </c>
      <c r="E23" s="105">
        <f t="shared" si="2"/>
        <v>0</v>
      </c>
      <c r="F23" s="77">
        <v>268.2</v>
      </c>
      <c r="G23" s="64">
        <v>1982.4</v>
      </c>
      <c r="H23" s="64">
        <v>2144.6</v>
      </c>
      <c r="I23" s="77">
        <v>33.5</v>
      </c>
      <c r="J23" s="77">
        <v>18.9</v>
      </c>
      <c r="K23" s="77">
        <v>0</v>
      </c>
      <c r="L23" s="77">
        <v>0</v>
      </c>
      <c r="M23" s="64">
        <f t="shared" si="0"/>
        <v>41.74000000000215</v>
      </c>
      <c r="N23" s="64">
        <v>18348.54</v>
      </c>
      <c r="O23" s="64">
        <v>13500</v>
      </c>
      <c r="P23" s="3">
        <f t="shared" si="1"/>
        <v>1.3591511111111112</v>
      </c>
      <c r="Q23" s="2">
        <v>7765.9</v>
      </c>
      <c r="R23" s="101">
        <v>0</v>
      </c>
      <c r="S23" s="102">
        <v>80.96</v>
      </c>
      <c r="T23" s="103">
        <v>1462.595</v>
      </c>
      <c r="U23" s="124">
        <v>0</v>
      </c>
      <c r="V23" s="125"/>
      <c r="W23" s="67">
        <f t="shared" si="3"/>
        <v>1543.555</v>
      </c>
    </row>
    <row r="24" spans="1:23" ht="13.5" thickBot="1">
      <c r="A24" s="10">
        <v>43861</v>
      </c>
      <c r="B24" s="64">
        <v>9716.3</v>
      </c>
      <c r="C24" s="73">
        <v>1921.8</v>
      </c>
      <c r="D24" s="105">
        <v>1921.8</v>
      </c>
      <c r="E24" s="105">
        <f t="shared" si="2"/>
        <v>0</v>
      </c>
      <c r="F24" s="77">
        <v>152.5</v>
      </c>
      <c r="G24" s="64">
        <v>250.5</v>
      </c>
      <c r="H24" s="64">
        <v>2072.1</v>
      </c>
      <c r="I24" s="77">
        <v>116.7</v>
      </c>
      <c r="J24" s="77">
        <v>119.7</v>
      </c>
      <c r="K24" s="77">
        <v>0</v>
      </c>
      <c r="L24" s="77">
        <v>0</v>
      </c>
      <c r="M24" s="64">
        <f t="shared" si="0"/>
        <v>38.900000000000645</v>
      </c>
      <c r="N24" s="64">
        <v>14388.5</v>
      </c>
      <c r="O24" s="64">
        <v>6500</v>
      </c>
      <c r="P24" s="3">
        <f t="shared" si="1"/>
        <v>2.2136153846153848</v>
      </c>
      <c r="Q24" s="2">
        <v>7765.9</v>
      </c>
      <c r="R24" s="97">
        <v>11.9</v>
      </c>
      <c r="S24" s="98">
        <v>0</v>
      </c>
      <c r="T24" s="99">
        <v>0</v>
      </c>
      <c r="U24" s="136">
        <v>0</v>
      </c>
      <c r="V24" s="137"/>
      <c r="W24" s="100">
        <f t="shared" si="3"/>
        <v>11.9</v>
      </c>
    </row>
    <row r="25" spans="1:23" ht="13.5" thickBot="1">
      <c r="A25" s="82" t="s">
        <v>28</v>
      </c>
      <c r="B25" s="84">
        <f aca="true" t="shared" si="4" ref="B25:O25">SUM(B4:B24)</f>
        <v>90182.45</v>
      </c>
      <c r="C25" s="84">
        <f t="shared" si="4"/>
        <v>11806.36</v>
      </c>
      <c r="D25" s="106">
        <f t="shared" si="4"/>
        <v>11806.36</v>
      </c>
      <c r="E25" s="106">
        <f t="shared" si="4"/>
        <v>0</v>
      </c>
      <c r="F25" s="84">
        <f t="shared" si="4"/>
        <v>6739.49</v>
      </c>
      <c r="G25" s="84">
        <f t="shared" si="4"/>
        <v>14259.06</v>
      </c>
      <c r="H25" s="84">
        <f t="shared" si="4"/>
        <v>36269.89</v>
      </c>
      <c r="I25" s="84">
        <f t="shared" si="4"/>
        <v>1577.95</v>
      </c>
      <c r="J25" s="84">
        <f t="shared" si="4"/>
        <v>450.37</v>
      </c>
      <c r="K25" s="84">
        <f t="shared" si="4"/>
        <v>788.4</v>
      </c>
      <c r="L25" s="84">
        <f t="shared" si="4"/>
        <v>0</v>
      </c>
      <c r="M25" s="83">
        <f t="shared" si="4"/>
        <v>1010.100000000004</v>
      </c>
      <c r="N25" s="83">
        <f t="shared" si="4"/>
        <v>163084.07000000004</v>
      </c>
      <c r="O25" s="83">
        <f t="shared" si="4"/>
        <v>156420</v>
      </c>
      <c r="P25" s="85">
        <f>N25/O25</f>
        <v>1.0426036951796447</v>
      </c>
      <c r="Q25" s="2"/>
      <c r="R25" s="74">
        <f>SUM(R4:R24)</f>
        <v>42.7</v>
      </c>
      <c r="S25" s="74">
        <f>SUM(S4:S24)</f>
        <v>92.66</v>
      </c>
      <c r="T25" s="74">
        <f>SUM(T4:T24)</f>
        <v>1482.9950000000001</v>
      </c>
      <c r="U25" s="138">
        <f>SUM(U4:U24)</f>
        <v>2</v>
      </c>
      <c r="V25" s="139"/>
      <c r="W25" s="74">
        <f>R25+S25+U25+T25+V25</f>
        <v>1620.355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 t="s">
        <v>33</v>
      </c>
      <c r="S28" s="140"/>
      <c r="T28" s="140"/>
      <c r="U28" s="14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29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>
        <v>43862</v>
      </c>
      <c r="S30" s="142">
        <v>1555.4636799999998</v>
      </c>
      <c r="T30" s="142"/>
      <c r="U30" s="14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/>
      <c r="S31" s="142"/>
      <c r="T31" s="142"/>
      <c r="U31" s="14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3" t="s">
        <v>45</v>
      </c>
      <c r="T33" s="14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5" t="s">
        <v>40</v>
      </c>
      <c r="T34" s="14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0" t="s">
        <v>30</v>
      </c>
      <c r="S38" s="140"/>
      <c r="T38" s="140"/>
      <c r="U38" s="14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>
        <v>43862</v>
      </c>
      <c r="S40" s="130">
        <v>576.9434699999999</v>
      </c>
      <c r="T40" s="131"/>
      <c r="U40" s="13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/>
      <c r="S41" s="133"/>
      <c r="T41" s="134"/>
      <c r="U41" s="13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9.5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6384" width="9.25390625" style="1" customWidth="1"/>
  </cols>
  <sheetData>
    <row r="26" spans="1:14" ht="15.75" thickBot="1">
      <c r="A26" s="20"/>
      <c r="B26" s="165" t="s">
        <v>74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6"/>
      <c r="M26" s="166"/>
      <c r="N26" s="166"/>
    </row>
    <row r="27" spans="1:16" ht="54" customHeight="1">
      <c r="A27" s="160" t="s">
        <v>32</v>
      </c>
      <c r="B27" s="156" t="s">
        <v>43</v>
      </c>
      <c r="C27" s="156"/>
      <c r="D27" s="150" t="s">
        <v>48</v>
      </c>
      <c r="E27" s="162"/>
      <c r="F27" s="163" t="s">
        <v>44</v>
      </c>
      <c r="G27" s="149"/>
      <c r="H27" s="164" t="s">
        <v>50</v>
      </c>
      <c r="I27" s="150"/>
      <c r="J27" s="157"/>
      <c r="K27" s="158"/>
      <c r="L27" s="153" t="s">
        <v>36</v>
      </c>
      <c r="M27" s="154"/>
      <c r="N27" s="155"/>
      <c r="O27" s="147" t="s">
        <v>75</v>
      </c>
      <c r="P27" s="148"/>
    </row>
    <row r="28" spans="1:16" ht="30.75" customHeight="1">
      <c r="A28" s="161"/>
      <c r="B28" s="44" t="s">
        <v>64</v>
      </c>
      <c r="C28" s="22" t="s">
        <v>23</v>
      </c>
      <c r="D28" s="44" t="str">
        <f>B28</f>
        <v>план на січень-2020р.</v>
      </c>
      <c r="E28" s="22" t="str">
        <f>C28</f>
        <v>факт</v>
      </c>
      <c r="F28" s="43" t="str">
        <f>B28</f>
        <v>план на січень-2020р.</v>
      </c>
      <c r="G28" s="58" t="str">
        <f>C28</f>
        <v>факт</v>
      </c>
      <c r="H28" s="44" t="str">
        <f>B28</f>
        <v>план на січень-2020р.</v>
      </c>
      <c r="I28" s="22" t="str">
        <f>C28</f>
        <v>факт</v>
      </c>
      <c r="J28" s="43"/>
      <c r="K28" s="58"/>
      <c r="L28" s="41" t="str">
        <f>D28</f>
        <v>план на січень-2020р.</v>
      </c>
      <c r="M28" s="22" t="str">
        <f>C28</f>
        <v>факт</v>
      </c>
      <c r="N28" s="42" t="s">
        <v>24</v>
      </c>
      <c r="O28" s="149"/>
      <c r="P28" s="150"/>
    </row>
    <row r="29" spans="1:16" ht="23.25" customHeight="1" thickBot="1">
      <c r="A29" s="40">
        <f>січень!S40</f>
        <v>576.9434699999999</v>
      </c>
      <c r="B29" s="45">
        <v>750</v>
      </c>
      <c r="C29" s="45">
        <v>42.7</v>
      </c>
      <c r="D29" s="45">
        <v>238.32</v>
      </c>
      <c r="E29" s="45">
        <v>92.6786</v>
      </c>
      <c r="F29" s="45">
        <v>50</v>
      </c>
      <c r="G29" s="45">
        <v>1483.035</v>
      </c>
      <c r="H29" s="45">
        <v>2</v>
      </c>
      <c r="I29" s="45">
        <v>2</v>
      </c>
      <c r="J29" s="45"/>
      <c r="K29" s="45"/>
      <c r="L29" s="59">
        <f>H29+F29+D29+J29+B29</f>
        <v>1040.32</v>
      </c>
      <c r="M29" s="46">
        <f>C29+E29+G29+I29</f>
        <v>1620.4136</v>
      </c>
      <c r="N29" s="47">
        <f>M29-L29</f>
        <v>580.0936000000002</v>
      </c>
      <c r="O29" s="151">
        <f>січень!S30</f>
        <v>1555.4636799999998</v>
      </c>
      <c r="P29" s="15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103882</v>
      </c>
      <c r="C48" s="28">
        <v>90182.51</v>
      </c>
      <c r="F48" s="1" t="s">
        <v>22</v>
      </c>
      <c r="G48" s="6"/>
      <c r="H48" s="15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14468</v>
      </c>
      <c r="C49" s="28">
        <v>14259.12008</v>
      </c>
      <c r="G49" s="6"/>
      <c r="H49" s="15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33924.8</v>
      </c>
      <c r="C50" s="28">
        <v>36269.8509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41</v>
      </c>
      <c r="B51" s="12">
        <v>6290</v>
      </c>
      <c r="C51" s="28">
        <v>6739.48358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5859</v>
      </c>
      <c r="C52" s="28">
        <v>11806.43385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650</v>
      </c>
      <c r="C53" s="28">
        <v>788.35459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6" t="s">
        <v>55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2999.049999999974</v>
      </c>
      <c r="C55" s="12">
        <v>1964.1745600000027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168072.84999999998</v>
      </c>
      <c r="C56" s="9">
        <v>163084.05320999998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5" t="s">
        <v>51</v>
      </c>
      <c r="B58" s="9">
        <f>B29</f>
        <v>750</v>
      </c>
      <c r="C58" s="9">
        <f>C29</f>
        <v>42.7</v>
      </c>
    </row>
    <row r="59" spans="1:3" ht="26.25">
      <c r="A59" s="75" t="s">
        <v>52</v>
      </c>
      <c r="B59" s="9">
        <f>D29</f>
        <v>238.32</v>
      </c>
      <c r="C59" s="9">
        <f>E29</f>
        <v>92.6786</v>
      </c>
    </row>
    <row r="60" spans="1:3" ht="12.75">
      <c r="A60" s="75" t="s">
        <v>53</v>
      </c>
      <c r="B60" s="9">
        <f>F29</f>
        <v>50</v>
      </c>
      <c r="C60" s="9">
        <f>G29</f>
        <v>1483.035</v>
      </c>
    </row>
    <row r="61" spans="1:3" ht="26.25">
      <c r="A61" s="75" t="s">
        <v>54</v>
      </c>
      <c r="B61" s="9">
        <f>H29</f>
        <v>2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755905511811024" right="0.4724409448818898" top="0.2362204724409449" bottom="0.15748031496062992" header="0.1968503937007874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27.50390625" style="0" customWidth="1"/>
    <col min="2" max="4" width="9.25390625" style="15" customWidth="1"/>
    <col min="5" max="5" width="8.875" style="15" customWidth="1"/>
    <col min="6" max="6" width="9.75390625" style="15" customWidth="1"/>
    <col min="7" max="13" width="9.25390625" style="15" customWidth="1"/>
    <col min="14" max="14" width="13.50390625" style="15" customWidth="1"/>
  </cols>
  <sheetData>
    <row r="2" ht="17.25">
      <c r="B2" s="14" t="s">
        <v>71</v>
      </c>
    </row>
    <row r="3" spans="2:7" ht="17.25" hidden="1">
      <c r="B3" s="14"/>
      <c r="G3" s="15" t="s">
        <v>57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3" t="s">
        <v>67</v>
      </c>
      <c r="B6" s="11">
        <v>168072.85</v>
      </c>
      <c r="C6" s="11">
        <v>187415.55</v>
      </c>
      <c r="D6" s="11">
        <v>150049.75</v>
      </c>
      <c r="E6" s="11">
        <v>212053</v>
      </c>
      <c r="F6" s="11">
        <v>195599.5</v>
      </c>
      <c r="G6" s="11">
        <v>172965.05</v>
      </c>
      <c r="H6" s="11">
        <v>208916.8</v>
      </c>
      <c r="I6" s="11">
        <v>189364.05</v>
      </c>
      <c r="J6" s="11">
        <v>182456.55</v>
      </c>
      <c r="K6" s="11">
        <v>204712.75</v>
      </c>
      <c r="L6" s="11">
        <v>199152.3</v>
      </c>
      <c r="M6" s="11">
        <v>197839.85</v>
      </c>
      <c r="N6" s="31">
        <f>SUM(B6:M6)</f>
        <v>2268598</v>
      </c>
    </row>
    <row r="7" spans="1:14" ht="26.2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65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65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68</v>
      </c>
      <c r="B17" s="30">
        <f>B7+B6</f>
        <v>168072.85</v>
      </c>
      <c r="C17" s="30">
        <f aca="true" t="shared" si="2" ref="C17:M17">C7+C6</f>
        <v>187415.55</v>
      </c>
      <c r="D17" s="30">
        <f t="shared" si="2"/>
        <v>150049.75</v>
      </c>
      <c r="E17" s="30">
        <f t="shared" si="2"/>
        <v>212053</v>
      </c>
      <c r="F17" s="30">
        <f t="shared" si="2"/>
        <v>195599.5</v>
      </c>
      <c r="G17" s="30">
        <f t="shared" si="2"/>
        <v>172965.05</v>
      </c>
      <c r="H17" s="30">
        <f t="shared" si="2"/>
        <v>208916.8</v>
      </c>
      <c r="I17" s="30">
        <f t="shared" si="2"/>
        <v>189364.05</v>
      </c>
      <c r="J17" s="30">
        <f t="shared" si="2"/>
        <v>182456.55</v>
      </c>
      <c r="K17" s="30">
        <f t="shared" si="2"/>
        <v>204712.75</v>
      </c>
      <c r="L17" s="30">
        <f t="shared" si="2"/>
        <v>199152.3</v>
      </c>
      <c r="M17" s="30">
        <f t="shared" si="2"/>
        <v>197839.85</v>
      </c>
      <c r="N17" s="32">
        <f t="shared" si="1"/>
        <v>2268598</v>
      </c>
      <c r="O17" s="15"/>
    </row>
    <row r="20" spans="9:13" ht="12.75">
      <c r="I20" s="87"/>
      <c r="J20" s="87"/>
      <c r="K20" s="87"/>
      <c r="L20" s="87"/>
      <c r="M20" s="87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2020-01-20T10:34:53Z</cp:lastPrinted>
  <dcterms:created xsi:type="dcterms:W3CDTF">2006-11-30T08:16:02Z</dcterms:created>
  <dcterms:modified xsi:type="dcterms:W3CDTF">2020-02-03T13:10:49Z</dcterms:modified>
  <cp:category/>
  <cp:version/>
  <cp:contentType/>
  <cp:contentStatus/>
</cp:coreProperties>
</file>